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Articles\Costing\HE-Costing\"/>
    </mc:Choice>
  </mc:AlternateContent>
  <xr:revisionPtr revIDLastSave="0" documentId="13_ncr:1_{61258C94-CB98-40A6-A080-3E60BD0490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-1001" sheetId="3" r:id="rId1"/>
  </sheets>
  <definedNames>
    <definedName name="_xlnm.Print_Area" localSheetId="0">'E-1001'!$A$1:$P$80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M9" i="3"/>
  <c r="J9" i="3" s="1"/>
  <c r="D28" i="3" s="1"/>
  <c r="M10" i="3"/>
  <c r="M17" i="3" s="1"/>
  <c r="M16" i="3" s="1"/>
  <c r="D33" i="3" s="1"/>
  <c r="G14" i="3"/>
  <c r="D16" i="3"/>
  <c r="G16" i="3" s="1"/>
  <c r="J16" i="3"/>
  <c r="G17" i="3"/>
  <c r="M22" i="3"/>
  <c r="D34" i="3" s="1"/>
  <c r="D27" i="3"/>
  <c r="D30" i="3"/>
  <c r="D35" i="3"/>
  <c r="I36" i="3"/>
  <c r="D37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F63" i="3"/>
  <c r="N50" i="3"/>
  <c r="P50" i="3" s="1"/>
  <c r="N51" i="3"/>
  <c r="P51" i="3" s="1"/>
  <c r="N52" i="3"/>
  <c r="P52" i="3" s="1"/>
  <c r="N53" i="3"/>
  <c r="P53" i="3" s="1"/>
  <c r="N54" i="3"/>
  <c r="P54" i="3"/>
  <c r="N55" i="3"/>
  <c r="P55" i="3" s="1"/>
  <c r="N56" i="3"/>
  <c r="P56" i="3"/>
  <c r="N57" i="3"/>
  <c r="P57" i="3" s="1"/>
  <c r="N58" i="3"/>
  <c r="P58" i="3" s="1"/>
  <c r="N59" i="3"/>
  <c r="P59" i="3" s="1"/>
  <c r="N60" i="3"/>
  <c r="P60" i="3" s="1"/>
  <c r="N61" i="3"/>
  <c r="P61" i="3" s="1"/>
  <c r="N62" i="3"/>
  <c r="P62" i="3"/>
  <c r="D32" i="3" l="1"/>
  <c r="H63" i="3"/>
  <c r="P63" i="3"/>
  <c r="D36" i="3"/>
  <c r="D31" i="3"/>
  <c r="D29" i="3"/>
  <c r="D41" i="3" l="1"/>
  <c r="D38" i="3"/>
  <c r="D42" i="3"/>
  <c r="I32" i="3" s="1"/>
  <c r="I31" i="3" l="1"/>
  <c r="D43" i="3"/>
  <c r="I39" i="3" s="1"/>
  <c r="I43" i="3" l="1"/>
</calcChain>
</file>

<file path=xl/sharedStrings.xml><?xml version="1.0" encoding="utf-8"?>
<sst xmlns="http://schemas.openxmlformats.org/spreadsheetml/2006/main" count="231" uniqueCount="89">
  <si>
    <t xml:space="preserve"> </t>
  </si>
  <si>
    <t>Title :-</t>
  </si>
  <si>
    <t>Tag No.:-</t>
  </si>
  <si>
    <t>Project :-</t>
  </si>
  <si>
    <t>TYPE:-</t>
  </si>
  <si>
    <t>BEM</t>
  </si>
  <si>
    <t>Rev.</t>
  </si>
  <si>
    <t>A.</t>
  </si>
  <si>
    <t>Inputs</t>
  </si>
  <si>
    <t>Shell</t>
  </si>
  <si>
    <t>Tubes</t>
  </si>
  <si>
    <t>Tubesheet</t>
  </si>
  <si>
    <t>Shell Flange</t>
  </si>
  <si>
    <t>Girth Flange</t>
  </si>
  <si>
    <t>Dia</t>
  </si>
  <si>
    <t>m</t>
  </si>
  <si>
    <t>OD</t>
  </si>
  <si>
    <t>mm</t>
  </si>
  <si>
    <t>O.D.</t>
  </si>
  <si>
    <t>Length</t>
  </si>
  <si>
    <t>BWG</t>
  </si>
  <si>
    <t>Thk</t>
  </si>
  <si>
    <t>I.D.</t>
  </si>
  <si>
    <t>Qty</t>
  </si>
  <si>
    <t>No.</t>
  </si>
  <si>
    <t>mtr</t>
  </si>
  <si>
    <t>No.of Tubes</t>
  </si>
  <si>
    <t>Unit wt</t>
  </si>
  <si>
    <t>kg/mtr</t>
  </si>
  <si>
    <t>Channel1</t>
  </si>
  <si>
    <t>Channel2</t>
  </si>
  <si>
    <t>Baffle</t>
  </si>
  <si>
    <t>Shell Flange Liner</t>
  </si>
  <si>
    <t>Girth Flange Liner</t>
  </si>
  <si>
    <t>%cut</t>
  </si>
  <si>
    <t>Dish Ends</t>
  </si>
  <si>
    <t>B.</t>
  </si>
  <si>
    <t>Weight Calculation</t>
  </si>
  <si>
    <t>Item</t>
  </si>
  <si>
    <t>MOC</t>
  </si>
  <si>
    <t>Wt (kgs)</t>
  </si>
  <si>
    <t>Tube Sheet</t>
  </si>
  <si>
    <t>Flange</t>
  </si>
  <si>
    <t>CS</t>
  </si>
  <si>
    <t>Material Cost</t>
  </si>
  <si>
    <t>Rs/kg</t>
  </si>
  <si>
    <t>Total Cost (Rs)</t>
  </si>
  <si>
    <t>Channel Shell1</t>
  </si>
  <si>
    <t>Channel Shell2</t>
  </si>
  <si>
    <t>Shell Flg Liner</t>
  </si>
  <si>
    <t>Dish End</t>
  </si>
  <si>
    <t>Girth Flg Liner</t>
  </si>
  <si>
    <t>Rs/mtr</t>
  </si>
  <si>
    <t>Tube Weight</t>
  </si>
  <si>
    <t>Tube Cost</t>
  </si>
  <si>
    <t>Baffle wt</t>
  </si>
  <si>
    <t>Misci</t>
  </si>
  <si>
    <t>Support wt.</t>
  </si>
  <si>
    <t>Fabrication Cost</t>
  </si>
  <si>
    <t>Skirt base plate</t>
  </si>
  <si>
    <t>(This includes cs cost also)</t>
  </si>
  <si>
    <t>Total Nozzle Wt.</t>
  </si>
  <si>
    <t>SS/CS</t>
  </si>
  <si>
    <t>TOTAL EQ. Wt.</t>
  </si>
  <si>
    <t>TOTAL EQ. COST (Lacs)</t>
  </si>
  <si>
    <t>C.</t>
  </si>
  <si>
    <t>Nozzle Table</t>
  </si>
  <si>
    <t>Nozzle Flange Wt</t>
  </si>
  <si>
    <t>Size</t>
  </si>
  <si>
    <t>Type</t>
  </si>
  <si>
    <t>Rating</t>
  </si>
  <si>
    <t>Unit Wt</t>
  </si>
  <si>
    <t>Total Wt</t>
  </si>
  <si>
    <t>TOTAL Wt.</t>
  </si>
  <si>
    <t>Nozzle Pipe Wt</t>
  </si>
  <si>
    <t>Sch</t>
  </si>
  <si>
    <t>Projection</t>
  </si>
  <si>
    <t>SS304</t>
  </si>
  <si>
    <t>MS</t>
  </si>
  <si>
    <t>Circulation Cooler</t>
  </si>
  <si>
    <t>Date:</t>
  </si>
  <si>
    <t>25th Jan 22</t>
  </si>
  <si>
    <t>(Note: Please input all the yellow marked cell values)</t>
  </si>
  <si>
    <t>Support</t>
  </si>
  <si>
    <t>#150</t>
  </si>
  <si>
    <t>SORF</t>
  </si>
  <si>
    <t>D. Costing</t>
  </si>
  <si>
    <t>Area (m2)</t>
  </si>
  <si>
    <t>E-1001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</si>
</sst>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4" fillId="0" borderId="5" xfId="0" applyFont="1" applyBorder="1"/>
    <xf numFmtId="0" fontId="4" fillId="0" borderId="6" xfId="0" applyFont="1" applyBorder="1"/>
    <xf numFmtId="2" fontId="4" fillId="0" borderId="6" xfId="0" applyNumberFormat="1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/>
    <xf numFmtId="0" fontId="4" fillId="0" borderId="11" xfId="0" applyFont="1" applyBorder="1"/>
    <xf numFmtId="0" fontId="0" fillId="0" borderId="12" xfId="0" applyBorder="1"/>
    <xf numFmtId="0" fontId="0" fillId="0" borderId="11" xfId="0" applyBorder="1"/>
    <xf numFmtId="2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/>
    <xf numFmtId="1" fontId="0" fillId="0" borderId="0" xfId="0" applyNumberFormat="1" applyAlignment="1">
      <alignment horizontal="center"/>
    </xf>
    <xf numFmtId="2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/>
    <xf numFmtId="0" fontId="9" fillId="0" borderId="0" xfId="0" applyFont="1"/>
    <xf numFmtId="0" fontId="2" fillId="2" borderId="0" xfId="0" applyFont="1" applyFill="1"/>
    <xf numFmtId="0" fontId="9" fillId="2" borderId="0" xfId="0" applyFont="1" applyFill="1"/>
    <xf numFmtId="0" fontId="0" fillId="2" borderId="0" xfId="0" applyFill="1"/>
    <xf numFmtId="0" fontId="10" fillId="2" borderId="0" xfId="0" applyFont="1" applyFill="1"/>
    <xf numFmtId="0" fontId="0" fillId="2" borderId="0" xfId="0" applyFill="1" applyAlignment="1">
      <alignment horizontal="center"/>
    </xf>
    <xf numFmtId="0" fontId="11" fillId="0" borderId="0" xfId="0" applyFont="1"/>
    <xf numFmtId="0" fontId="12" fillId="3" borderId="1" xfId="0" applyFont="1" applyFill="1" applyBorder="1"/>
    <xf numFmtId="164" fontId="12" fillId="3" borderId="2" xfId="0" applyNumberFormat="1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1" fontId="3" fillId="4" borderId="6" xfId="0" applyNumberFormat="1" applyFont="1" applyFill="1" applyBorder="1"/>
    <xf numFmtId="0" fontId="0" fillId="5" borderId="0" xfId="0" applyFill="1"/>
    <xf numFmtId="0" fontId="3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4" xfId="0" applyFont="1" applyFill="1" applyBorder="1"/>
    <xf numFmtId="2" fontId="2" fillId="6" borderId="14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Alignment="1">
      <alignment horizontal="righ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 applyAlignment="1">
      <alignment horizontal="left"/>
    </xf>
    <xf numFmtId="1" fontId="0" fillId="0" borderId="25" xfId="0" applyNumberForma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0" fillId="0" borderId="25" xfId="0" applyBorder="1"/>
    <xf numFmtId="2" fontId="7" fillId="0" borderId="0" xfId="0" applyNumberFormat="1" applyFont="1" applyFill="1" applyBorder="1" applyAlignment="1"/>
    <xf numFmtId="0" fontId="7" fillId="2" borderId="0" xfId="0" applyFont="1" applyFill="1"/>
    <xf numFmtId="0" fontId="8" fillId="3" borderId="26" xfId="0" applyFont="1" applyFill="1" applyBorder="1" applyAlignment="1">
      <alignment horizontal="left"/>
    </xf>
    <xf numFmtId="0" fontId="8" fillId="3" borderId="27" xfId="0" applyFont="1" applyFill="1" applyBorder="1"/>
    <xf numFmtId="2" fontId="8" fillId="3" borderId="28" xfId="0" applyNumberFormat="1" applyFont="1" applyFill="1" applyBorder="1" applyAlignment="1">
      <alignment horizontal="center"/>
    </xf>
    <xf numFmtId="1" fontId="13" fillId="4" borderId="0" xfId="0" applyNumberFormat="1" applyFont="1" applyFill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5"/>
  <sheetViews>
    <sheetView showGridLines="0" tabSelected="1" zoomScale="80" zoomScaleNormal="80" zoomScaleSheetLayoutView="100" workbookViewId="0">
      <selection activeCell="E39" sqref="E39"/>
    </sheetView>
  </sheetViews>
  <sheetFormatPr defaultRowHeight="12.5" x14ac:dyDescent="0.25"/>
  <cols>
    <col min="1" max="1" width="4" customWidth="1"/>
    <col min="2" max="2" width="14" customWidth="1"/>
    <col min="3" max="3" width="9.453125" customWidth="1"/>
    <col min="4" max="4" width="10" customWidth="1"/>
    <col min="5" max="5" width="12.90625" customWidth="1"/>
    <col min="6" max="6" width="11.6328125" customWidth="1"/>
    <col min="7" max="7" width="14.26953125" customWidth="1"/>
    <col min="8" max="8" width="12.54296875" customWidth="1"/>
    <col min="9" max="9" width="13.453125" customWidth="1"/>
    <col min="10" max="10" width="12.54296875" customWidth="1"/>
    <col min="11" max="11" width="6" bestFit="1" customWidth="1"/>
    <col min="12" max="12" width="9.7265625" customWidth="1"/>
    <col min="13" max="13" width="8.7265625" customWidth="1"/>
    <col min="14" max="14" width="11.26953125" customWidth="1"/>
    <col min="15" max="15" width="9.26953125" customWidth="1"/>
    <col min="16" max="16" width="9.1796875" customWidth="1"/>
    <col min="17" max="17" width="4.90625" customWidth="1"/>
  </cols>
  <sheetData>
    <row r="1" spans="1:17" ht="13" x14ac:dyDescent="0.3">
      <c r="B1" s="1"/>
      <c r="G1" t="s">
        <v>0</v>
      </c>
    </row>
    <row r="2" spans="1:17" ht="13" x14ac:dyDescent="0.3">
      <c r="B2" s="1"/>
    </row>
    <row r="3" spans="1:17" ht="14" x14ac:dyDescent="0.3">
      <c r="B3" s="45" t="s">
        <v>1</v>
      </c>
      <c r="C3" s="46" t="s">
        <v>79</v>
      </c>
      <c r="D3" s="47"/>
      <c r="E3" s="47"/>
      <c r="F3" s="47"/>
      <c r="G3" s="47"/>
      <c r="H3" s="45" t="s">
        <v>2</v>
      </c>
      <c r="I3" s="48" t="s">
        <v>88</v>
      </c>
      <c r="J3" s="47"/>
      <c r="K3" s="47"/>
      <c r="L3" s="48" t="s">
        <v>80</v>
      </c>
      <c r="M3" s="48" t="s">
        <v>81</v>
      </c>
      <c r="N3" s="47"/>
      <c r="O3" s="47"/>
      <c r="P3" s="47"/>
    </row>
    <row r="4" spans="1:17" ht="15.5" x14ac:dyDescent="0.35">
      <c r="B4" s="45" t="s">
        <v>3</v>
      </c>
      <c r="C4" s="47"/>
      <c r="D4" s="47"/>
      <c r="E4" s="47"/>
      <c r="F4" s="47"/>
      <c r="G4" s="47"/>
      <c r="H4" s="45" t="s">
        <v>4</v>
      </c>
      <c r="I4" s="73" t="s">
        <v>5</v>
      </c>
      <c r="J4" s="47"/>
      <c r="K4" s="47"/>
      <c r="L4" s="45" t="s">
        <v>6</v>
      </c>
      <c r="M4" s="49">
        <v>0</v>
      </c>
      <c r="N4" s="47"/>
      <c r="O4" s="47"/>
      <c r="P4" s="47"/>
    </row>
    <row r="5" spans="1:17" ht="13" x14ac:dyDescent="0.3">
      <c r="B5" s="2"/>
      <c r="G5" s="50" t="s">
        <v>82</v>
      </c>
      <c r="H5" s="2"/>
      <c r="I5" s="4"/>
      <c r="L5" s="2"/>
      <c r="M5" s="3"/>
    </row>
    <row r="6" spans="1:17" ht="18" x14ac:dyDescent="0.4">
      <c r="A6" s="64" t="s">
        <v>7</v>
      </c>
      <c r="B6" s="38" t="s">
        <v>8</v>
      </c>
      <c r="E6" s="51" t="s">
        <v>87</v>
      </c>
      <c r="F6" s="52">
        <f>3.14*G9/1000*G12*G13</f>
        <v>133.99007999999998</v>
      </c>
    </row>
    <row r="7" spans="1:17" ht="13.5" thickBot="1" x14ac:dyDescent="0.35">
      <c r="A7" s="5"/>
      <c r="B7" s="2"/>
    </row>
    <row r="8" spans="1:17" ht="13" x14ac:dyDescent="0.3">
      <c r="B8" s="78" t="s">
        <v>9</v>
      </c>
      <c r="C8" s="79"/>
      <c r="D8" s="79"/>
      <c r="E8" s="78" t="s">
        <v>10</v>
      </c>
      <c r="F8" s="79"/>
      <c r="G8" s="80"/>
      <c r="H8" s="79" t="s">
        <v>11</v>
      </c>
      <c r="I8" s="79"/>
      <c r="J8" s="79"/>
      <c r="K8" s="78" t="s">
        <v>12</v>
      </c>
      <c r="L8" s="79"/>
      <c r="M8" s="80"/>
      <c r="N8" s="78" t="s">
        <v>13</v>
      </c>
      <c r="O8" s="79"/>
      <c r="P8" s="80"/>
    </row>
    <row r="9" spans="1:17" x14ac:dyDescent="0.25">
      <c r="B9" s="6" t="s">
        <v>14</v>
      </c>
      <c r="C9" s="7" t="s">
        <v>15</v>
      </c>
      <c r="D9" s="53">
        <v>0.8</v>
      </c>
      <c r="E9" s="6" t="s">
        <v>16</v>
      </c>
      <c r="F9" s="7" t="s">
        <v>17</v>
      </c>
      <c r="G9" s="54">
        <v>25.4</v>
      </c>
      <c r="H9" s="8" t="s">
        <v>18</v>
      </c>
      <c r="I9" s="7" t="s">
        <v>15</v>
      </c>
      <c r="J9" s="9">
        <f>M9</f>
        <v>0.96000000000000008</v>
      </c>
      <c r="K9" s="6" t="s">
        <v>18</v>
      </c>
      <c r="L9" s="7" t="s">
        <v>15</v>
      </c>
      <c r="M9" s="10">
        <f>D9+0.16</f>
        <v>0.96000000000000008</v>
      </c>
      <c r="N9" s="6" t="s">
        <v>18</v>
      </c>
      <c r="O9" s="7" t="s">
        <v>15</v>
      </c>
      <c r="P9" s="10">
        <v>0</v>
      </c>
    </row>
    <row r="10" spans="1:17" x14ac:dyDescent="0.25">
      <c r="B10" s="6" t="s">
        <v>19</v>
      </c>
      <c r="C10" s="7" t="s">
        <v>15</v>
      </c>
      <c r="D10" s="53">
        <v>4</v>
      </c>
      <c r="E10" s="6" t="s">
        <v>20</v>
      </c>
      <c r="F10" s="7"/>
      <c r="G10" s="10">
        <v>16</v>
      </c>
      <c r="H10" s="8" t="s">
        <v>21</v>
      </c>
      <c r="I10" s="7" t="s">
        <v>17</v>
      </c>
      <c r="J10" s="53">
        <v>45</v>
      </c>
      <c r="K10" s="6" t="s">
        <v>22</v>
      </c>
      <c r="L10" s="7" t="s">
        <v>15</v>
      </c>
      <c r="M10" s="10">
        <f>D9</f>
        <v>0.8</v>
      </c>
      <c r="N10" s="6" t="s">
        <v>22</v>
      </c>
      <c r="O10" s="7" t="s">
        <v>15</v>
      </c>
      <c r="P10" s="10">
        <v>0</v>
      </c>
      <c r="Q10" t="s">
        <v>0</v>
      </c>
    </row>
    <row r="11" spans="1:17" x14ac:dyDescent="0.25">
      <c r="B11" s="6" t="s">
        <v>21</v>
      </c>
      <c r="C11" s="7" t="s">
        <v>17</v>
      </c>
      <c r="D11" s="53">
        <v>5</v>
      </c>
      <c r="E11" s="6" t="s">
        <v>21</v>
      </c>
      <c r="F11" s="7" t="s">
        <v>17</v>
      </c>
      <c r="G11" s="54">
        <v>2.11</v>
      </c>
      <c r="H11" s="8" t="s">
        <v>23</v>
      </c>
      <c r="I11" s="7" t="s">
        <v>24</v>
      </c>
      <c r="J11" s="9">
        <v>2</v>
      </c>
      <c r="K11" s="6" t="s">
        <v>21</v>
      </c>
      <c r="L11" s="7" t="s">
        <v>17</v>
      </c>
      <c r="M11" s="54">
        <v>45</v>
      </c>
      <c r="N11" s="6" t="s">
        <v>21</v>
      </c>
      <c r="O11" s="7" t="s">
        <v>17</v>
      </c>
      <c r="P11" s="10">
        <v>0</v>
      </c>
    </row>
    <row r="12" spans="1:17" x14ac:dyDescent="0.25">
      <c r="B12" s="6"/>
      <c r="C12" s="7"/>
      <c r="D12" s="9"/>
      <c r="E12" s="6" t="s">
        <v>19</v>
      </c>
      <c r="F12" s="7" t="s">
        <v>25</v>
      </c>
      <c r="G12" s="54">
        <v>4</v>
      </c>
      <c r="H12" s="8"/>
      <c r="I12" s="7"/>
      <c r="J12" s="9"/>
      <c r="K12" s="6" t="s">
        <v>23</v>
      </c>
      <c r="L12" s="7" t="s">
        <v>24</v>
      </c>
      <c r="M12" s="10">
        <v>2</v>
      </c>
      <c r="N12" s="6" t="s">
        <v>23</v>
      </c>
      <c r="O12" s="7" t="s">
        <v>24</v>
      </c>
      <c r="P12" s="10">
        <v>0</v>
      </c>
      <c r="Q12" t="s">
        <v>0</v>
      </c>
    </row>
    <row r="13" spans="1:17" x14ac:dyDescent="0.25">
      <c r="B13" s="6"/>
      <c r="C13" s="7"/>
      <c r="D13" s="9"/>
      <c r="E13" s="6" t="s">
        <v>26</v>
      </c>
      <c r="F13" s="7" t="s">
        <v>24</v>
      </c>
      <c r="G13" s="55">
        <v>420</v>
      </c>
      <c r="H13" s="8"/>
      <c r="I13" s="7"/>
      <c r="J13" s="9"/>
      <c r="K13" s="6"/>
      <c r="L13" s="7"/>
      <c r="M13" s="10"/>
      <c r="N13" s="6"/>
      <c r="O13" s="7"/>
      <c r="P13" s="10"/>
    </row>
    <row r="14" spans="1:17" x14ac:dyDescent="0.25">
      <c r="B14" s="6"/>
      <c r="C14" s="7"/>
      <c r="D14" s="9"/>
      <c r="E14" s="6" t="s">
        <v>27</v>
      </c>
      <c r="F14" s="7" t="s">
        <v>28</v>
      </c>
      <c r="G14" s="11">
        <f>3.14*((G9-G11)/1000)*1*G11*8</f>
        <v>1.234444528</v>
      </c>
      <c r="H14" s="8"/>
      <c r="I14" s="7"/>
      <c r="J14" s="9"/>
      <c r="K14" s="6"/>
      <c r="L14" s="7"/>
      <c r="M14" s="10"/>
      <c r="N14" s="6"/>
      <c r="O14" s="7"/>
      <c r="P14" s="10"/>
    </row>
    <row r="15" spans="1:17" ht="13" x14ac:dyDescent="0.3">
      <c r="B15" s="81" t="s">
        <v>29</v>
      </c>
      <c r="C15" s="82"/>
      <c r="D15" s="83"/>
      <c r="E15" s="81" t="s">
        <v>30</v>
      </c>
      <c r="F15" s="82"/>
      <c r="G15" s="83"/>
      <c r="H15" s="82" t="s">
        <v>31</v>
      </c>
      <c r="I15" s="82"/>
      <c r="J15" s="83"/>
      <c r="K15" s="81" t="s">
        <v>32</v>
      </c>
      <c r="L15" s="82"/>
      <c r="M15" s="83"/>
      <c r="N15" s="81" t="s">
        <v>33</v>
      </c>
      <c r="O15" s="82"/>
      <c r="P15" s="83"/>
    </row>
    <row r="16" spans="1:17" x14ac:dyDescent="0.25">
      <c r="B16" s="6" t="s">
        <v>14</v>
      </c>
      <c r="C16" s="7" t="s">
        <v>15</v>
      </c>
      <c r="D16" s="9">
        <f>D9</f>
        <v>0.8</v>
      </c>
      <c r="E16" s="6" t="s">
        <v>14</v>
      </c>
      <c r="F16" s="7" t="s">
        <v>15</v>
      </c>
      <c r="G16" s="10">
        <f>D16</f>
        <v>0.8</v>
      </c>
      <c r="H16" s="8" t="s">
        <v>18</v>
      </c>
      <c r="I16" s="7" t="s">
        <v>15</v>
      </c>
      <c r="J16" s="9">
        <f>D9-2*D11/1000</f>
        <v>0.79</v>
      </c>
      <c r="K16" s="6" t="s">
        <v>18</v>
      </c>
      <c r="L16" s="7" t="s">
        <v>15</v>
      </c>
      <c r="M16" s="12">
        <f>M17+0.1</f>
        <v>0.9</v>
      </c>
      <c r="N16" s="6" t="s">
        <v>18</v>
      </c>
      <c r="O16" s="7" t="s">
        <v>15</v>
      </c>
      <c r="P16" s="12">
        <v>0</v>
      </c>
    </row>
    <row r="17" spans="1:19" x14ac:dyDescent="0.25">
      <c r="B17" s="6" t="s">
        <v>19</v>
      </c>
      <c r="C17" s="7" t="s">
        <v>15</v>
      </c>
      <c r="D17" s="9">
        <v>0.6</v>
      </c>
      <c r="E17" s="6" t="s">
        <v>19</v>
      </c>
      <c r="F17" s="7" t="s">
        <v>15</v>
      </c>
      <c r="G17" s="10">
        <f>0.6</f>
        <v>0.6</v>
      </c>
      <c r="H17" s="8" t="s">
        <v>21</v>
      </c>
      <c r="I17" s="7" t="s">
        <v>17</v>
      </c>
      <c r="J17" s="9">
        <v>5</v>
      </c>
      <c r="K17" s="6" t="s">
        <v>22</v>
      </c>
      <c r="L17" s="7" t="s">
        <v>15</v>
      </c>
      <c r="M17" s="12">
        <f>M10</f>
        <v>0.8</v>
      </c>
      <c r="N17" s="6" t="s">
        <v>22</v>
      </c>
      <c r="O17" s="7" t="s">
        <v>15</v>
      </c>
      <c r="P17" s="12">
        <v>0</v>
      </c>
    </row>
    <row r="18" spans="1:19" x14ac:dyDescent="0.25">
      <c r="B18" s="6" t="s">
        <v>21</v>
      </c>
      <c r="C18" s="7" t="s">
        <v>17</v>
      </c>
      <c r="D18" s="9">
        <v>5</v>
      </c>
      <c r="E18" s="6" t="s">
        <v>21</v>
      </c>
      <c r="F18" s="7" t="s">
        <v>17</v>
      </c>
      <c r="G18" s="10">
        <v>5</v>
      </c>
      <c r="H18" s="8" t="s">
        <v>34</v>
      </c>
      <c r="I18" s="7"/>
      <c r="J18" s="9">
        <v>0.25</v>
      </c>
      <c r="K18" s="6" t="s">
        <v>21</v>
      </c>
      <c r="L18" s="7" t="s">
        <v>17</v>
      </c>
      <c r="M18" s="12">
        <v>4</v>
      </c>
      <c r="N18" s="6" t="s">
        <v>21</v>
      </c>
      <c r="O18" s="7" t="s">
        <v>17</v>
      </c>
      <c r="P18" s="12">
        <v>0</v>
      </c>
    </row>
    <row r="19" spans="1:19" x14ac:dyDescent="0.25">
      <c r="B19" s="6"/>
      <c r="C19" s="7"/>
      <c r="D19" s="9"/>
      <c r="E19" s="6"/>
      <c r="F19" s="7"/>
      <c r="G19" s="10"/>
      <c r="H19" s="8" t="s">
        <v>23</v>
      </c>
      <c r="I19" s="7" t="s">
        <v>24</v>
      </c>
      <c r="J19" s="9">
        <v>10</v>
      </c>
      <c r="K19" s="6" t="s">
        <v>23</v>
      </c>
      <c r="L19" s="7" t="s">
        <v>24</v>
      </c>
      <c r="M19" s="12">
        <v>2</v>
      </c>
      <c r="N19" s="6" t="s">
        <v>23</v>
      </c>
      <c r="O19" s="7" t="s">
        <v>24</v>
      </c>
      <c r="P19" s="12">
        <v>0</v>
      </c>
    </row>
    <row r="20" spans="1:19" ht="13" thickBot="1" x14ac:dyDescent="0.3">
      <c r="B20" s="13"/>
      <c r="C20" s="14"/>
      <c r="D20" s="15"/>
      <c r="E20" s="13"/>
      <c r="F20" s="14"/>
      <c r="G20" s="16"/>
      <c r="H20" s="17"/>
      <c r="I20" s="14"/>
      <c r="J20" s="15"/>
      <c r="K20" s="13"/>
      <c r="L20" s="14"/>
      <c r="M20" s="18"/>
      <c r="N20" s="13"/>
      <c r="O20" s="14"/>
      <c r="P20" s="18"/>
    </row>
    <row r="21" spans="1:19" ht="13" x14ac:dyDescent="0.3">
      <c r="H21" s="81" t="s">
        <v>83</v>
      </c>
      <c r="I21" s="82"/>
      <c r="J21" s="83"/>
      <c r="K21" s="81" t="s">
        <v>35</v>
      </c>
      <c r="L21" s="82"/>
      <c r="M21" s="83"/>
    </row>
    <row r="22" spans="1:19" x14ac:dyDescent="0.25">
      <c r="F22" s="19"/>
      <c r="H22" s="6"/>
      <c r="I22" s="7"/>
      <c r="J22" s="10"/>
      <c r="K22" s="6" t="s">
        <v>14</v>
      </c>
      <c r="L22" s="7" t="s">
        <v>15</v>
      </c>
      <c r="M22" s="12">
        <f>D9</f>
        <v>0.8</v>
      </c>
      <c r="Q22" s="20"/>
    </row>
    <row r="23" spans="1:19" ht="13" x14ac:dyDescent="0.3">
      <c r="A23" s="21"/>
      <c r="H23" s="6"/>
      <c r="I23" s="7"/>
      <c r="J23" s="10"/>
      <c r="K23" s="6" t="s">
        <v>21</v>
      </c>
      <c r="L23" s="7" t="s">
        <v>17</v>
      </c>
      <c r="M23" s="54">
        <v>6</v>
      </c>
      <c r="N23" s="84"/>
      <c r="O23" s="84"/>
      <c r="P23" s="22"/>
      <c r="Q23" s="23"/>
      <c r="R23" s="22"/>
      <c r="S23" s="22"/>
    </row>
    <row r="24" spans="1:19" ht="14" x14ac:dyDescent="0.3">
      <c r="A24" s="63" t="s">
        <v>36</v>
      </c>
      <c r="B24" s="38" t="s">
        <v>37</v>
      </c>
      <c r="C24" s="44"/>
      <c r="H24" s="6"/>
      <c r="I24" s="7"/>
      <c r="J24" s="10"/>
      <c r="K24" s="6" t="s">
        <v>23</v>
      </c>
      <c r="L24" s="7" t="s">
        <v>24</v>
      </c>
      <c r="M24" s="12">
        <v>2</v>
      </c>
      <c r="N24" s="84"/>
      <c r="O24" s="84"/>
      <c r="P24" s="20"/>
      <c r="Q24" s="24"/>
      <c r="R24" s="24"/>
      <c r="S24" s="24"/>
    </row>
    <row r="25" spans="1:19" ht="13.5" thickBot="1" x14ac:dyDescent="0.35">
      <c r="H25" s="13"/>
      <c r="I25" s="14"/>
      <c r="J25" s="16"/>
      <c r="K25" s="6"/>
      <c r="L25" s="7"/>
      <c r="M25" s="12"/>
      <c r="N25" s="84"/>
      <c r="O25" s="84"/>
      <c r="P25" s="20"/>
      <c r="Q25" s="24"/>
      <c r="R25" s="24"/>
      <c r="S25" s="24"/>
    </row>
    <row r="26" spans="1:19" ht="13" x14ac:dyDescent="0.3">
      <c r="B26" s="25" t="s">
        <v>38</v>
      </c>
      <c r="C26" s="25" t="s">
        <v>39</v>
      </c>
      <c r="D26" s="25" t="s">
        <v>40</v>
      </c>
      <c r="E26" s="3"/>
      <c r="F26" s="3"/>
      <c r="K26" s="26"/>
      <c r="L26" s="26"/>
      <c r="M26" s="26"/>
      <c r="N26" s="84"/>
      <c r="O26" s="84"/>
      <c r="P26" s="20"/>
      <c r="Q26" s="24"/>
      <c r="R26" s="24"/>
      <c r="S26" s="24"/>
    </row>
    <row r="27" spans="1:19" ht="13" x14ac:dyDescent="0.3">
      <c r="B27" s="3" t="s">
        <v>9</v>
      </c>
      <c r="C27" s="3" t="s">
        <v>77</v>
      </c>
      <c r="D27" s="27">
        <f>PI()*D9*D10*D11*8</f>
        <v>402.12385965949352</v>
      </c>
      <c r="E27" s="3"/>
      <c r="F27" s="3"/>
      <c r="N27" s="84"/>
      <c r="O27" s="84"/>
      <c r="P27" s="20"/>
      <c r="Q27" s="24"/>
      <c r="R27" s="24"/>
      <c r="S27" s="24"/>
    </row>
    <row r="28" spans="1:19" ht="14" x14ac:dyDescent="0.3">
      <c r="B28" s="3" t="s">
        <v>41</v>
      </c>
      <c r="C28" s="3" t="s">
        <v>77</v>
      </c>
      <c r="D28" s="27">
        <f>J9*J9*J10*J11*8</f>
        <v>663.55200000000013</v>
      </c>
      <c r="E28" s="3"/>
      <c r="F28" s="3"/>
      <c r="G28" s="63" t="s">
        <v>86</v>
      </c>
      <c r="H28" s="38"/>
      <c r="N28" s="84"/>
      <c r="O28" s="84"/>
      <c r="P28" s="20"/>
      <c r="Q28" s="24"/>
      <c r="R28" s="24"/>
      <c r="S28" s="24"/>
    </row>
    <row r="29" spans="1:19" ht="13.5" thickBot="1" x14ac:dyDescent="0.35">
      <c r="B29" s="3" t="s">
        <v>42</v>
      </c>
      <c r="C29" s="3" t="s">
        <v>43</v>
      </c>
      <c r="D29" s="27">
        <f>PI()*M9*(M9-M10)*M11*M12*8</f>
        <v>347.4350147458025</v>
      </c>
      <c r="E29" s="3"/>
      <c r="F29" s="3"/>
      <c r="N29" s="84"/>
      <c r="O29" s="84"/>
      <c r="P29" s="20"/>
      <c r="Q29" s="24"/>
      <c r="R29" s="24"/>
      <c r="S29" s="24"/>
    </row>
    <row r="30" spans="1:19" ht="13" x14ac:dyDescent="0.3">
      <c r="B30" s="3" t="s">
        <v>13</v>
      </c>
      <c r="C30" s="3" t="s">
        <v>43</v>
      </c>
      <c r="D30" s="27">
        <f>P9*P9*P11*P12*8</f>
        <v>0</v>
      </c>
      <c r="E30" s="3"/>
      <c r="G30" s="65" t="s">
        <v>44</v>
      </c>
      <c r="H30" s="66" t="s">
        <v>45</v>
      </c>
      <c r="I30" s="67" t="s">
        <v>46</v>
      </c>
      <c r="N30" s="84"/>
      <c r="O30" s="84"/>
      <c r="P30" s="20"/>
      <c r="Q30" s="24"/>
      <c r="R30" s="24"/>
      <c r="S30" s="24"/>
    </row>
    <row r="31" spans="1:19" ht="13" x14ac:dyDescent="0.3">
      <c r="B31" s="3" t="s">
        <v>47</v>
      </c>
      <c r="C31" s="3" t="s">
        <v>77</v>
      </c>
      <c r="D31" s="27">
        <f>PI()*D16*D17*D18*8</f>
        <v>60.318578948924028</v>
      </c>
      <c r="E31" s="3"/>
      <c r="G31" s="68" t="s">
        <v>77</v>
      </c>
      <c r="H31" s="57">
        <v>230</v>
      </c>
      <c r="I31" s="69">
        <f>(D27+D28+D31+D32+D33+D34+D36+D37+D38+D41)*H31</f>
        <v>880496.24388582434</v>
      </c>
      <c r="N31" s="84"/>
      <c r="O31" s="84"/>
      <c r="P31" s="20"/>
      <c r="Q31" s="24"/>
      <c r="R31" s="24"/>
      <c r="S31" s="24"/>
    </row>
    <row r="32" spans="1:19" ht="13" x14ac:dyDescent="0.3">
      <c r="B32" s="3" t="s">
        <v>48</v>
      </c>
      <c r="C32" s="3" t="s">
        <v>77</v>
      </c>
      <c r="D32" s="27">
        <f>PI()*G16*G17*G18*8</f>
        <v>60.318578948924028</v>
      </c>
      <c r="E32" s="3"/>
      <c r="G32" s="68" t="s">
        <v>78</v>
      </c>
      <c r="H32" s="57">
        <v>70</v>
      </c>
      <c r="I32" s="69">
        <f>(D29+D39+D42)*H32</f>
        <v>38578.984856846182</v>
      </c>
      <c r="N32" s="87"/>
      <c r="O32" s="87"/>
      <c r="P32" s="20"/>
      <c r="Q32" s="24"/>
      <c r="R32" s="24"/>
      <c r="S32" s="24"/>
    </row>
    <row r="33" spans="1:19" ht="13" x14ac:dyDescent="0.3">
      <c r="B33" s="3" t="s">
        <v>49</v>
      </c>
      <c r="C33" s="3" t="s">
        <v>77</v>
      </c>
      <c r="D33" s="27">
        <f>PI()*M16*(M16-M17)*M18*M19*8</f>
        <v>18.095573684677206</v>
      </c>
      <c r="E33" s="3"/>
      <c r="G33" s="68"/>
      <c r="H33" s="43"/>
      <c r="I33" s="69"/>
      <c r="N33" s="87"/>
      <c r="O33" s="87"/>
      <c r="P33" s="87"/>
      <c r="Q33" s="24"/>
      <c r="R33" s="24"/>
      <c r="S33" s="29"/>
    </row>
    <row r="34" spans="1:19" ht="13" x14ac:dyDescent="0.3">
      <c r="B34" s="3" t="s">
        <v>50</v>
      </c>
      <c r="C34" s="3" t="s">
        <v>77</v>
      </c>
      <c r="D34" s="27">
        <f>((M22*1.2)^2)*M23*M24*8</f>
        <v>88.473600000000005</v>
      </c>
      <c r="E34" s="3"/>
      <c r="G34" s="68"/>
      <c r="H34" s="43"/>
      <c r="I34" s="69"/>
      <c r="N34" s="28"/>
      <c r="O34" s="28"/>
      <c r="P34" s="28"/>
      <c r="Q34" s="24"/>
      <c r="R34" s="24"/>
      <c r="S34" s="29"/>
    </row>
    <row r="35" spans="1:19" ht="13" x14ac:dyDescent="0.3">
      <c r="B35" s="3" t="s">
        <v>51</v>
      </c>
      <c r="C35" s="3" t="s">
        <v>77</v>
      </c>
      <c r="D35" s="27">
        <f>P16*P16*P18*P19*8</f>
        <v>0</v>
      </c>
      <c r="E35" s="3"/>
      <c r="G35" s="68"/>
      <c r="H35" s="42" t="s">
        <v>52</v>
      </c>
      <c r="I35" s="69"/>
      <c r="N35" s="87"/>
      <c r="O35" s="87"/>
      <c r="P35" s="87"/>
      <c r="Q35" s="24"/>
      <c r="R35" s="24"/>
      <c r="S35" s="29"/>
    </row>
    <row r="36" spans="1:19" ht="13" x14ac:dyDescent="0.3">
      <c r="B36" s="3" t="s">
        <v>53</v>
      </c>
      <c r="C36" s="3" t="s">
        <v>77</v>
      </c>
      <c r="D36" s="27">
        <f>G14*G13*G12</f>
        <v>2073.8668070399999</v>
      </c>
      <c r="E36" s="3"/>
      <c r="G36" s="68" t="s">
        <v>54</v>
      </c>
      <c r="H36" s="57">
        <v>360</v>
      </c>
      <c r="I36" s="69">
        <f>G12*G13*H36</f>
        <v>604800</v>
      </c>
      <c r="N36" s="86"/>
      <c r="O36" s="86"/>
      <c r="P36" s="20"/>
      <c r="Q36" s="31"/>
      <c r="R36" s="24"/>
      <c r="S36" s="24"/>
    </row>
    <row r="37" spans="1:19" ht="13" x14ac:dyDescent="0.3">
      <c r="B37" s="3" t="s">
        <v>55</v>
      </c>
      <c r="C37" s="3" t="s">
        <v>77</v>
      </c>
      <c r="D37" s="27">
        <f>J16*J16*J17*J19*8</f>
        <v>249.64000000000004</v>
      </c>
      <c r="E37" s="3"/>
      <c r="G37" s="68"/>
      <c r="H37" s="42"/>
      <c r="I37" s="69"/>
      <c r="N37" s="30"/>
      <c r="O37" s="30"/>
      <c r="P37" s="20"/>
      <c r="Q37" s="31"/>
      <c r="R37" s="24"/>
      <c r="S37" s="24"/>
    </row>
    <row r="38" spans="1:19" ht="13" x14ac:dyDescent="0.3">
      <c r="B38" s="3" t="s">
        <v>56</v>
      </c>
      <c r="C38" s="3" t="s">
        <v>77</v>
      </c>
      <c r="D38" s="27">
        <f>D36*0.05</f>
        <v>103.69334035200001</v>
      </c>
      <c r="E38" s="3"/>
      <c r="G38" s="68"/>
      <c r="H38" s="42" t="s">
        <v>45</v>
      </c>
      <c r="I38" s="69"/>
      <c r="N38" s="30"/>
      <c r="O38" s="30"/>
      <c r="P38" s="20"/>
      <c r="Q38" s="31"/>
      <c r="R38" s="24"/>
      <c r="S38" s="24"/>
    </row>
    <row r="39" spans="1:19" ht="13" x14ac:dyDescent="0.3">
      <c r="B39" s="3" t="s">
        <v>57</v>
      </c>
      <c r="C39" s="3" t="s">
        <v>43</v>
      </c>
      <c r="D39" s="77">
        <v>100</v>
      </c>
      <c r="E39" s="3"/>
      <c r="G39" s="68" t="s">
        <v>58</v>
      </c>
      <c r="H39" s="57">
        <v>140</v>
      </c>
      <c r="I39" s="69">
        <f>D43*H39</f>
        <v>613112.20512245491</v>
      </c>
      <c r="N39" s="30"/>
      <c r="O39" s="30"/>
      <c r="P39" s="20"/>
      <c r="Q39" s="31"/>
      <c r="R39" s="24"/>
      <c r="S39" s="24"/>
    </row>
    <row r="40" spans="1:19" ht="13" x14ac:dyDescent="0.3">
      <c r="B40" s="3" t="s">
        <v>59</v>
      </c>
      <c r="C40" s="3" t="s">
        <v>43</v>
      </c>
      <c r="D40" s="27">
        <v>0</v>
      </c>
      <c r="E40" s="3"/>
      <c r="G40" s="70" t="s">
        <v>60</v>
      </c>
      <c r="H40" s="43"/>
      <c r="I40" s="71"/>
      <c r="N40" s="30"/>
      <c r="O40" s="30"/>
      <c r="P40" s="20"/>
      <c r="Q40" s="32"/>
      <c r="R40" s="24"/>
      <c r="S40" s="24"/>
    </row>
    <row r="41" spans="1:19" ht="15.5" x14ac:dyDescent="0.35">
      <c r="B41" s="3" t="s">
        <v>61</v>
      </c>
      <c r="C41" s="3" t="s">
        <v>62</v>
      </c>
      <c r="D41" s="33">
        <f>H63+P63</f>
        <v>108.16219999999998</v>
      </c>
      <c r="E41" s="3"/>
      <c r="G41" s="68"/>
      <c r="H41" s="43"/>
      <c r="I41" s="71"/>
      <c r="N41" s="85"/>
      <c r="O41" s="85"/>
      <c r="P41" s="85"/>
      <c r="Q41" s="72"/>
      <c r="R41" s="72"/>
      <c r="S41" s="72"/>
    </row>
    <row r="42" spans="1:19" ht="15.5" x14ac:dyDescent="0.35">
      <c r="B42" s="3" t="s">
        <v>56</v>
      </c>
      <c r="C42" s="3" t="s">
        <v>43</v>
      </c>
      <c r="D42" s="33">
        <f>D36*0.05</f>
        <v>103.69334035200001</v>
      </c>
      <c r="E42" s="3"/>
      <c r="G42" s="68"/>
      <c r="H42" s="43"/>
      <c r="I42" s="71"/>
      <c r="N42" s="34"/>
      <c r="O42" s="34"/>
      <c r="P42" s="34"/>
      <c r="Q42" s="35"/>
      <c r="R42" s="35"/>
      <c r="S42" s="35"/>
    </row>
    <row r="43" spans="1:19" ht="16" thickBot="1" x14ac:dyDescent="0.4">
      <c r="B43" s="36" t="s">
        <v>63</v>
      </c>
      <c r="C43" s="36"/>
      <c r="D43" s="37">
        <f>SUM(D27:D42)</f>
        <v>4379.372893731821</v>
      </c>
      <c r="E43" s="3"/>
      <c r="G43" s="74" t="s">
        <v>64</v>
      </c>
      <c r="H43" s="75"/>
      <c r="I43" s="76">
        <f>(I39+I36+I32+I31)/100000</f>
        <v>21.369874338651258</v>
      </c>
      <c r="J43" s="56"/>
      <c r="N43" s="34"/>
      <c r="O43" s="34"/>
      <c r="P43" s="34"/>
      <c r="Q43" s="35"/>
      <c r="R43" s="35"/>
      <c r="S43" s="35"/>
    </row>
    <row r="44" spans="1:19" s="38" customFormat="1" ht="14" x14ac:dyDescent="0.3">
      <c r="E44" s="36"/>
      <c r="F44" s="36"/>
      <c r="N44" s="39"/>
      <c r="O44" s="39"/>
      <c r="P44" s="39"/>
      <c r="Q44" s="40"/>
      <c r="R44" s="40"/>
      <c r="S44" s="40"/>
    </row>
    <row r="45" spans="1:19" x14ac:dyDescent="0.25">
      <c r="B45" s="3"/>
      <c r="C45" s="3"/>
      <c r="D45" s="3"/>
      <c r="E45" s="3"/>
      <c r="F45" s="27"/>
    </row>
    <row r="46" spans="1:19" ht="14" x14ac:dyDescent="0.3">
      <c r="A46" s="38" t="s">
        <v>65</v>
      </c>
      <c r="B46" s="36" t="s">
        <v>66</v>
      </c>
      <c r="C46" s="3"/>
      <c r="D46" s="3"/>
      <c r="E46" s="3"/>
      <c r="F46" s="3"/>
    </row>
    <row r="47" spans="1:19" ht="14" x14ac:dyDescent="0.3">
      <c r="A47" s="38"/>
      <c r="B47" s="36"/>
      <c r="C47" s="3"/>
      <c r="D47" s="3"/>
      <c r="E47" s="3"/>
      <c r="F47" s="3"/>
    </row>
    <row r="48" spans="1:19" ht="13" x14ac:dyDescent="0.3">
      <c r="B48" s="41" t="s">
        <v>67</v>
      </c>
      <c r="C48" s="3"/>
      <c r="D48" s="3"/>
      <c r="E48" s="3"/>
      <c r="F48" s="3"/>
      <c r="J48" s="41" t="s">
        <v>74</v>
      </c>
    </row>
    <row r="49" spans="2:16" ht="13" x14ac:dyDescent="0.3">
      <c r="B49" s="60" t="s">
        <v>68</v>
      </c>
      <c r="C49" s="60" t="s">
        <v>39</v>
      </c>
      <c r="D49" s="60" t="s">
        <v>69</v>
      </c>
      <c r="E49" s="60" t="s">
        <v>70</v>
      </c>
      <c r="F49" s="60" t="s">
        <v>23</v>
      </c>
      <c r="G49" s="60" t="s">
        <v>71</v>
      </c>
      <c r="H49" s="60" t="s">
        <v>72</v>
      </c>
      <c r="I49" s="3"/>
      <c r="J49" s="60" t="s">
        <v>68</v>
      </c>
      <c r="K49" s="60" t="s">
        <v>39</v>
      </c>
      <c r="L49" s="60" t="s">
        <v>75</v>
      </c>
      <c r="M49" s="60" t="s">
        <v>76</v>
      </c>
      <c r="N49" s="60" t="s">
        <v>23</v>
      </c>
      <c r="O49" s="60" t="s">
        <v>71</v>
      </c>
      <c r="P49" s="60" t="s">
        <v>72</v>
      </c>
    </row>
    <row r="50" spans="2:16" x14ac:dyDescent="0.25">
      <c r="B50" s="42">
        <v>450</v>
      </c>
      <c r="C50" s="59" t="s">
        <v>77</v>
      </c>
      <c r="D50" s="59" t="s">
        <v>85</v>
      </c>
      <c r="E50" s="59" t="s">
        <v>84</v>
      </c>
      <c r="F50" s="57">
        <v>0</v>
      </c>
      <c r="G50" s="42">
        <v>50</v>
      </c>
      <c r="H50" s="42">
        <f t="shared" ref="H50:H62" si="0">F50*G50</f>
        <v>0</v>
      </c>
      <c r="J50" s="42">
        <v>450</v>
      </c>
      <c r="K50" s="59" t="s">
        <v>77</v>
      </c>
      <c r="L50" s="42">
        <v>10</v>
      </c>
      <c r="M50" s="42">
        <v>300</v>
      </c>
      <c r="N50" s="58">
        <f t="shared" ref="N50:N62" si="1">F50</f>
        <v>0</v>
      </c>
      <c r="O50" s="42">
        <v>71.75</v>
      </c>
      <c r="P50" s="42">
        <f t="shared" ref="P50:P62" si="2">M50*O50*N50/1000</f>
        <v>0</v>
      </c>
    </row>
    <row r="51" spans="2:16" x14ac:dyDescent="0.25">
      <c r="B51" s="42">
        <v>400</v>
      </c>
      <c r="C51" s="59" t="s">
        <v>77</v>
      </c>
      <c r="D51" s="59" t="s">
        <v>85</v>
      </c>
      <c r="E51" s="59" t="s">
        <v>84</v>
      </c>
      <c r="F51" s="57">
        <v>0</v>
      </c>
      <c r="G51" s="42">
        <v>46</v>
      </c>
      <c r="H51" s="42">
        <f t="shared" si="0"/>
        <v>0</v>
      </c>
      <c r="J51" s="42">
        <v>400</v>
      </c>
      <c r="K51" s="59" t="s">
        <v>77</v>
      </c>
      <c r="L51" s="42">
        <v>10</v>
      </c>
      <c r="M51" s="42">
        <v>300</v>
      </c>
      <c r="N51" s="58">
        <f t="shared" si="1"/>
        <v>0</v>
      </c>
      <c r="O51" s="42">
        <v>63.66</v>
      </c>
      <c r="P51" s="42">
        <f t="shared" si="2"/>
        <v>0</v>
      </c>
    </row>
    <row r="52" spans="2:16" x14ac:dyDescent="0.25">
      <c r="B52" s="42">
        <v>350</v>
      </c>
      <c r="C52" s="59" t="s">
        <v>77</v>
      </c>
      <c r="D52" s="59" t="s">
        <v>85</v>
      </c>
      <c r="E52" s="59" t="s">
        <v>84</v>
      </c>
      <c r="F52" s="57">
        <v>0</v>
      </c>
      <c r="G52" s="42">
        <v>37</v>
      </c>
      <c r="H52" s="42">
        <f t="shared" si="0"/>
        <v>0</v>
      </c>
      <c r="J52" s="42">
        <v>350</v>
      </c>
      <c r="K52" s="59" t="s">
        <v>77</v>
      </c>
      <c r="L52" s="42">
        <v>10</v>
      </c>
      <c r="M52" s="42">
        <v>300</v>
      </c>
      <c r="N52" s="58">
        <f t="shared" si="1"/>
        <v>0</v>
      </c>
      <c r="O52" s="42">
        <v>55.58</v>
      </c>
      <c r="P52" s="42">
        <f t="shared" si="2"/>
        <v>0</v>
      </c>
    </row>
    <row r="53" spans="2:16" x14ac:dyDescent="0.25">
      <c r="B53" s="42">
        <v>300</v>
      </c>
      <c r="C53" s="59" t="s">
        <v>77</v>
      </c>
      <c r="D53" s="59" t="s">
        <v>85</v>
      </c>
      <c r="E53" s="59" t="s">
        <v>84</v>
      </c>
      <c r="F53" s="57">
        <v>2</v>
      </c>
      <c r="G53" s="42">
        <v>27.5</v>
      </c>
      <c r="H53" s="42">
        <f t="shared" si="0"/>
        <v>55</v>
      </c>
      <c r="J53" s="42">
        <v>300</v>
      </c>
      <c r="K53" s="59" t="s">
        <v>77</v>
      </c>
      <c r="L53" s="42">
        <v>10</v>
      </c>
      <c r="M53" s="42">
        <v>300</v>
      </c>
      <c r="N53" s="58">
        <f t="shared" si="1"/>
        <v>2</v>
      </c>
      <c r="O53" s="42">
        <v>36</v>
      </c>
      <c r="P53" s="42">
        <f t="shared" si="2"/>
        <v>21.6</v>
      </c>
    </row>
    <row r="54" spans="2:16" x14ac:dyDescent="0.25">
      <c r="B54" s="42">
        <v>250</v>
      </c>
      <c r="C54" s="59" t="s">
        <v>77</v>
      </c>
      <c r="D54" s="59" t="s">
        <v>85</v>
      </c>
      <c r="E54" s="59" t="s">
        <v>84</v>
      </c>
      <c r="F54" s="57">
        <v>0</v>
      </c>
      <c r="G54" s="42">
        <v>18</v>
      </c>
      <c r="H54" s="42">
        <f t="shared" si="0"/>
        <v>0</v>
      </c>
      <c r="J54" s="42">
        <v>250</v>
      </c>
      <c r="K54" s="59" t="s">
        <v>77</v>
      </c>
      <c r="L54" s="42">
        <v>10</v>
      </c>
      <c r="M54" s="42">
        <v>250</v>
      </c>
      <c r="N54" s="58">
        <f t="shared" si="1"/>
        <v>0</v>
      </c>
      <c r="O54" s="42">
        <v>27.79</v>
      </c>
      <c r="P54" s="42">
        <f t="shared" si="2"/>
        <v>0</v>
      </c>
    </row>
    <row r="55" spans="2:16" x14ac:dyDescent="0.25">
      <c r="B55" s="42">
        <v>200</v>
      </c>
      <c r="C55" s="59" t="s">
        <v>77</v>
      </c>
      <c r="D55" s="59" t="s">
        <v>85</v>
      </c>
      <c r="E55" s="59" t="s">
        <v>84</v>
      </c>
      <c r="F55" s="57">
        <v>0</v>
      </c>
      <c r="G55" s="42">
        <v>12.6</v>
      </c>
      <c r="H55" s="42">
        <f t="shared" si="0"/>
        <v>0</v>
      </c>
      <c r="J55" s="42">
        <v>200</v>
      </c>
      <c r="K55" s="59" t="s">
        <v>77</v>
      </c>
      <c r="L55" s="42">
        <v>10</v>
      </c>
      <c r="M55" s="42">
        <v>150</v>
      </c>
      <c r="N55" s="58">
        <f t="shared" si="1"/>
        <v>0</v>
      </c>
      <c r="O55" s="42">
        <v>20.010000000000002</v>
      </c>
      <c r="P55" s="42">
        <f t="shared" si="2"/>
        <v>0</v>
      </c>
    </row>
    <row r="56" spans="2:16" x14ac:dyDescent="0.25">
      <c r="B56" s="42">
        <v>150</v>
      </c>
      <c r="C56" s="59" t="s">
        <v>77</v>
      </c>
      <c r="D56" s="59" t="s">
        <v>85</v>
      </c>
      <c r="E56" s="59" t="s">
        <v>84</v>
      </c>
      <c r="F56" s="57">
        <v>2</v>
      </c>
      <c r="G56" s="42">
        <v>7.8</v>
      </c>
      <c r="H56" s="42">
        <f t="shared" si="0"/>
        <v>15.6</v>
      </c>
      <c r="J56" s="42">
        <v>150</v>
      </c>
      <c r="K56" s="59" t="s">
        <v>77</v>
      </c>
      <c r="L56" s="42">
        <v>10</v>
      </c>
      <c r="M56" s="42">
        <v>150</v>
      </c>
      <c r="N56" s="58">
        <f t="shared" si="1"/>
        <v>2</v>
      </c>
      <c r="O56" s="42">
        <v>13.81</v>
      </c>
      <c r="P56" s="42">
        <f t="shared" si="2"/>
        <v>4.1429999999999998</v>
      </c>
    </row>
    <row r="57" spans="2:16" x14ac:dyDescent="0.25">
      <c r="B57" s="42">
        <v>100</v>
      </c>
      <c r="C57" s="59" t="s">
        <v>77</v>
      </c>
      <c r="D57" s="59" t="s">
        <v>85</v>
      </c>
      <c r="E57" s="59" t="s">
        <v>84</v>
      </c>
      <c r="F57" s="57">
        <v>0</v>
      </c>
      <c r="G57" s="42">
        <v>5.6</v>
      </c>
      <c r="H57" s="42">
        <f t="shared" si="0"/>
        <v>0</v>
      </c>
      <c r="J57" s="42">
        <v>100</v>
      </c>
      <c r="K57" s="59" t="s">
        <v>77</v>
      </c>
      <c r="L57" s="42">
        <v>10</v>
      </c>
      <c r="M57" s="42">
        <v>150</v>
      </c>
      <c r="N57" s="58">
        <f t="shared" si="1"/>
        <v>0</v>
      </c>
      <c r="O57" s="42">
        <v>6.02</v>
      </c>
      <c r="P57" s="42">
        <f t="shared" si="2"/>
        <v>0</v>
      </c>
    </row>
    <row r="58" spans="2:16" x14ac:dyDescent="0.25">
      <c r="B58" s="42">
        <v>80</v>
      </c>
      <c r="C58" s="59" t="s">
        <v>77</v>
      </c>
      <c r="D58" s="59" t="s">
        <v>85</v>
      </c>
      <c r="E58" s="59" t="s">
        <v>84</v>
      </c>
      <c r="F58" s="57">
        <v>0</v>
      </c>
      <c r="G58" s="42">
        <v>4.0999999999999996</v>
      </c>
      <c r="H58" s="42">
        <f t="shared" si="0"/>
        <v>0</v>
      </c>
      <c r="J58" s="42">
        <v>80</v>
      </c>
      <c r="K58" s="59" t="s">
        <v>77</v>
      </c>
      <c r="L58" s="42">
        <v>40</v>
      </c>
      <c r="M58" s="42">
        <v>120</v>
      </c>
      <c r="N58" s="58">
        <f t="shared" si="1"/>
        <v>0</v>
      </c>
      <c r="O58" s="42">
        <v>11.47</v>
      </c>
      <c r="P58" s="42">
        <f t="shared" si="2"/>
        <v>0</v>
      </c>
    </row>
    <row r="59" spans="2:16" x14ac:dyDescent="0.25">
      <c r="B59" s="42">
        <v>50</v>
      </c>
      <c r="C59" s="59" t="s">
        <v>77</v>
      </c>
      <c r="D59" s="59" t="s">
        <v>85</v>
      </c>
      <c r="E59" s="59" t="s">
        <v>84</v>
      </c>
      <c r="F59" s="57">
        <v>0</v>
      </c>
      <c r="G59" s="42">
        <v>2.7</v>
      </c>
      <c r="H59" s="42">
        <f t="shared" si="0"/>
        <v>0</v>
      </c>
      <c r="J59" s="42">
        <v>50</v>
      </c>
      <c r="K59" s="59" t="s">
        <v>77</v>
      </c>
      <c r="L59" s="42">
        <v>40</v>
      </c>
      <c r="M59" s="42">
        <v>120</v>
      </c>
      <c r="N59" s="58">
        <f t="shared" si="1"/>
        <v>0</v>
      </c>
      <c r="O59" s="42">
        <v>5.53</v>
      </c>
      <c r="P59" s="42">
        <f t="shared" si="2"/>
        <v>0</v>
      </c>
    </row>
    <row r="60" spans="2:16" x14ac:dyDescent="0.25">
      <c r="B60" s="42">
        <v>40</v>
      </c>
      <c r="C60" s="59" t="s">
        <v>77</v>
      </c>
      <c r="D60" s="59" t="s">
        <v>85</v>
      </c>
      <c r="E60" s="59" t="s">
        <v>84</v>
      </c>
      <c r="F60" s="57">
        <v>2</v>
      </c>
      <c r="G60" s="42">
        <v>1.8</v>
      </c>
      <c r="H60" s="42">
        <f t="shared" si="0"/>
        <v>3.6</v>
      </c>
      <c r="J60" s="42">
        <v>40</v>
      </c>
      <c r="K60" s="59" t="s">
        <v>77</v>
      </c>
      <c r="L60" s="42">
        <v>40</v>
      </c>
      <c r="M60" s="42">
        <v>120</v>
      </c>
      <c r="N60" s="58">
        <f t="shared" si="1"/>
        <v>2</v>
      </c>
      <c r="O60" s="42">
        <v>4.12</v>
      </c>
      <c r="P60" s="42">
        <f t="shared" si="2"/>
        <v>0.98880000000000012</v>
      </c>
    </row>
    <row r="61" spans="2:16" x14ac:dyDescent="0.25">
      <c r="B61" s="42">
        <v>25</v>
      </c>
      <c r="C61" s="59" t="s">
        <v>77</v>
      </c>
      <c r="D61" s="59" t="s">
        <v>85</v>
      </c>
      <c r="E61" s="59" t="s">
        <v>84</v>
      </c>
      <c r="F61" s="57">
        <v>2</v>
      </c>
      <c r="G61" s="42">
        <v>1.1000000000000001</v>
      </c>
      <c r="H61" s="42">
        <f t="shared" si="0"/>
        <v>2.2000000000000002</v>
      </c>
      <c r="J61" s="42">
        <v>25</v>
      </c>
      <c r="K61" s="59" t="s">
        <v>77</v>
      </c>
      <c r="L61" s="42">
        <v>40</v>
      </c>
      <c r="M61" s="42">
        <v>120</v>
      </c>
      <c r="N61" s="58">
        <f t="shared" si="1"/>
        <v>2</v>
      </c>
      <c r="O61" s="42">
        <v>2.54</v>
      </c>
      <c r="P61" s="42">
        <f t="shared" si="2"/>
        <v>0.60960000000000003</v>
      </c>
    </row>
    <row r="62" spans="2:16" x14ac:dyDescent="0.25">
      <c r="B62" s="42">
        <v>20</v>
      </c>
      <c r="C62" s="59" t="s">
        <v>77</v>
      </c>
      <c r="D62" s="59" t="s">
        <v>85</v>
      </c>
      <c r="E62" s="59" t="s">
        <v>84</v>
      </c>
      <c r="F62" s="57">
        <v>4</v>
      </c>
      <c r="G62" s="42">
        <v>0.9</v>
      </c>
      <c r="H62" s="42">
        <f t="shared" si="0"/>
        <v>3.6</v>
      </c>
      <c r="J62" s="42">
        <v>20</v>
      </c>
      <c r="K62" s="59" t="s">
        <v>77</v>
      </c>
      <c r="L62" s="42">
        <v>40</v>
      </c>
      <c r="M62" s="42">
        <v>120</v>
      </c>
      <c r="N62" s="58">
        <f t="shared" si="1"/>
        <v>4</v>
      </c>
      <c r="O62" s="42">
        <v>1.71</v>
      </c>
      <c r="P62" s="42">
        <f t="shared" si="2"/>
        <v>0.82079999999999997</v>
      </c>
    </row>
    <row r="63" spans="2:16" ht="13" x14ac:dyDescent="0.3">
      <c r="B63" s="60"/>
      <c r="C63" s="61"/>
      <c r="D63" s="61" t="s">
        <v>73</v>
      </c>
      <c r="E63" s="61"/>
      <c r="F63" s="60">
        <f>SUM(F50:F62)</f>
        <v>12</v>
      </c>
      <c r="G63" s="60"/>
      <c r="H63" s="60">
        <f>SUM(H50:H62)</f>
        <v>79.999999999999986</v>
      </c>
      <c r="J63" s="61"/>
      <c r="K63" s="61"/>
      <c r="L63" s="61" t="s">
        <v>73</v>
      </c>
      <c r="M63" s="61"/>
      <c r="N63" s="60"/>
      <c r="O63" s="60"/>
      <c r="P63" s="62">
        <f>SUM(P50:P62)</f>
        <v>28.162200000000002</v>
      </c>
    </row>
    <row r="65" spans="3:6" x14ac:dyDescent="0.25">
      <c r="C65" s="3"/>
      <c r="D65" s="3"/>
      <c r="E65" s="3"/>
      <c r="F65" s="3"/>
    </row>
  </sheetData>
  <mergeCells count="26">
    <mergeCell ref="N41:P41"/>
    <mergeCell ref="N25:O25"/>
    <mergeCell ref="H21:J21"/>
    <mergeCell ref="N36:O36"/>
    <mergeCell ref="N31:O31"/>
    <mergeCell ref="N33:P33"/>
    <mergeCell ref="N35:P35"/>
    <mergeCell ref="N30:O30"/>
    <mergeCell ref="N32:O32"/>
    <mergeCell ref="B15:D15"/>
    <mergeCell ref="H15:J15"/>
    <mergeCell ref="B8:D8"/>
    <mergeCell ref="E8:G8"/>
    <mergeCell ref="H8:J8"/>
    <mergeCell ref="N8:P8"/>
    <mergeCell ref="N15:P15"/>
    <mergeCell ref="K8:M8"/>
    <mergeCell ref="N29:O29"/>
    <mergeCell ref="E15:G15"/>
    <mergeCell ref="N27:O27"/>
    <mergeCell ref="N28:O28"/>
    <mergeCell ref="K15:M15"/>
    <mergeCell ref="N23:O23"/>
    <mergeCell ref="N26:O26"/>
    <mergeCell ref="N24:O24"/>
    <mergeCell ref="K21:M21"/>
  </mergeCells>
  <phoneticPr fontId="0" type="noConversion"/>
  <printOptions horizontalCentered="1"/>
  <pageMargins left="0" right="0" top="0.5" bottom="0.2" header="0.5" footer="0.5"/>
  <pageSetup scale="54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E-1001</vt:lpstr>
      <vt:lpstr>'E-1001'!Print_Area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Kailash Mehra</cp:lastModifiedBy>
  <cp:lastPrinted>2022-01-25T04:49:32Z</cp:lastPrinted>
  <dcterms:created xsi:type="dcterms:W3CDTF">2008-07-03T06:15:38Z</dcterms:created>
  <dcterms:modified xsi:type="dcterms:W3CDTF">2022-01-31T15:28:08Z</dcterms:modified>
</cp:coreProperties>
</file>